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workbookProtection workbookPassword="F954" lockStructure="1"/>
  <bookViews>
    <workbookView xWindow="0" yWindow="0" windowWidth="20490" windowHeight="775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52511"/>
</workbook>
</file>

<file path=xl/calcChain.xml><?xml version="1.0" encoding="utf-8"?>
<calcChain xmlns="http://schemas.openxmlformats.org/spreadsheetml/2006/main">
  <c r="K98" i="3" l="1"/>
  <c r="L98" i="3"/>
  <c r="J98" i="3"/>
  <c r="I98" i="3"/>
  <c r="H98" i="3"/>
  <c r="G98" i="3"/>
  <c r="F98" i="3"/>
  <c r="E98" i="3"/>
  <c r="L96" i="3"/>
  <c r="K96" i="3"/>
  <c r="J96" i="3"/>
  <c r="I96" i="3"/>
  <c r="H96" i="3"/>
  <c r="G96" i="3"/>
  <c r="F96" i="3"/>
  <c r="E96" i="3"/>
  <c r="E336" i="2" l="1"/>
  <c r="O344" i="2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M343" i="2" s="1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O334" i="2"/>
  <c r="N334" i="2"/>
  <c r="L334" i="2"/>
  <c r="K334" i="2"/>
  <c r="J334" i="2"/>
  <c r="I334" i="2"/>
  <c r="H334" i="2"/>
  <c r="G334" i="2"/>
  <c r="F334" i="2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O125" i="3" s="1"/>
  <c r="P20" i="1" s="1"/>
  <c r="N117" i="3"/>
  <c r="N125" i="3" s="1"/>
  <c r="O20" i="1" s="1"/>
  <c r="O116" i="3"/>
  <c r="N116" i="3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M123" i="3" s="1"/>
  <c r="L122" i="3"/>
  <c r="K122" i="3"/>
  <c r="J122" i="3"/>
  <c r="I122" i="3"/>
  <c r="H122" i="3"/>
  <c r="G122" i="3"/>
  <c r="F122" i="3"/>
  <c r="M122" i="3" s="1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E120" i="3"/>
  <c r="E119" i="3"/>
  <c r="E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M92" i="3" s="1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M59" i="3" s="1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M191" i="2" s="1"/>
  <c r="H191" i="2"/>
  <c r="G191" i="2"/>
  <c r="F191" i="2"/>
  <c r="E191" i="2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M213" i="2" s="1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M202" i="2" s="1"/>
  <c r="I202" i="2"/>
  <c r="H202" i="2"/>
  <c r="G202" i="2"/>
  <c r="F202" i="2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M158" i="2" s="1"/>
  <c r="G158" i="2"/>
  <c r="F158" i="2"/>
  <c r="E158" i="2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7" i="2" s="1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K50" i="4"/>
  <c r="J50" i="4"/>
  <c r="I50" i="4"/>
  <c r="H50" i="4"/>
  <c r="G50" i="4"/>
  <c r="F50" i="4"/>
  <c r="E58" i="4"/>
  <c r="E57" i="4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M26" i="4" s="1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E15" i="4"/>
  <c r="M14" i="4"/>
  <c r="M13" i="4"/>
  <c r="M12" i="4"/>
  <c r="M11" i="4"/>
  <c r="M10" i="4"/>
  <c r="M9" i="4"/>
  <c r="M8" i="4"/>
  <c r="M7" i="4"/>
  <c r="M6" i="4"/>
  <c r="O48" i="3"/>
  <c r="N48" i="3"/>
  <c r="L48" i="3"/>
  <c r="K48" i="3"/>
  <c r="J48" i="3"/>
  <c r="I48" i="3"/>
  <c r="H48" i="3"/>
  <c r="G48" i="3"/>
  <c r="F48" i="3"/>
  <c r="E48" i="3"/>
  <c r="M48" i="3" s="1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M125" i="2" s="1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5" i="1"/>
  <c r="N14" i="1"/>
  <c r="N22" i="1"/>
  <c r="AD7" i="1"/>
  <c r="P17" i="1"/>
  <c r="F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M334" i="2"/>
  <c r="N59" i="4"/>
  <c r="O21" i="1" s="1"/>
  <c r="M290" i="2"/>
  <c r="M301" i="2"/>
  <c r="M342" i="2"/>
  <c r="O345" i="2"/>
  <c r="P19" i="1" s="1"/>
  <c r="M279" i="2"/>
  <c r="M323" i="2"/>
  <c r="M336" i="2"/>
  <c r="M235" i="2"/>
  <c r="M312" i="2"/>
  <c r="O59" i="4"/>
  <c r="P21" i="1" s="1"/>
  <c r="N345" i="2"/>
  <c r="O19" i="1" s="1"/>
  <c r="M81" i="2" l="1"/>
  <c r="M53" i="4"/>
  <c r="M92" i="2"/>
  <c r="M103" i="2"/>
  <c r="M15" i="3"/>
  <c r="M26" i="3"/>
  <c r="M37" i="3"/>
  <c r="M37" i="4"/>
  <c r="M48" i="4"/>
  <c r="M169" i="2"/>
  <c r="M180" i="2"/>
  <c r="M224" i="2"/>
  <c r="M119" i="3"/>
  <c r="M136" i="2"/>
  <c r="M56" i="4"/>
  <c r="M57" i="4"/>
  <c r="M81" i="3"/>
  <c r="M268" i="2"/>
  <c r="M339" i="2"/>
  <c r="M114" i="2"/>
  <c r="M50" i="4"/>
  <c r="M114" i="3"/>
  <c r="M59" i="2"/>
  <c r="M116" i="3"/>
  <c r="M246" i="2"/>
  <c r="M257" i="2"/>
  <c r="J59" i="4"/>
  <c r="K21" i="1" s="1"/>
  <c r="G59" i="4"/>
  <c r="H21" i="1" s="1"/>
  <c r="H125" i="3"/>
  <c r="I20" i="1" s="1"/>
  <c r="P23" i="1"/>
  <c r="P24" i="1" s="1"/>
  <c r="J345" i="2"/>
  <c r="K19" i="1" s="1"/>
  <c r="M58" i="4"/>
  <c r="O23" i="1"/>
  <c r="O24" i="1" s="1"/>
  <c r="I125" i="3"/>
  <c r="J20" i="1" s="1"/>
  <c r="J125" i="3"/>
  <c r="K20" i="1" s="1"/>
  <c r="N17" i="1"/>
  <c r="L59" i="4"/>
  <c r="M21" i="1" s="1"/>
  <c r="K59" i="4"/>
  <c r="L21" i="1" s="1"/>
  <c r="M51" i="4"/>
  <c r="I59" i="4"/>
  <c r="J21" i="1" s="1"/>
  <c r="M54" i="4"/>
  <c r="H59" i="4"/>
  <c r="I21" i="1" s="1"/>
  <c r="M55" i="4"/>
  <c r="M15" i="4"/>
  <c r="F59" i="4"/>
  <c r="G21" i="1" s="1"/>
  <c r="M52" i="4"/>
  <c r="E59" i="4"/>
  <c r="L125" i="3"/>
  <c r="M20" i="1" s="1"/>
  <c r="M117" i="3"/>
  <c r="K125" i="3"/>
  <c r="L20" i="1" s="1"/>
  <c r="M124" i="3"/>
  <c r="M121" i="3"/>
  <c r="M120" i="3"/>
  <c r="G125" i="3"/>
  <c r="H20" i="1" s="1"/>
  <c r="M118" i="3"/>
  <c r="M103" i="3"/>
  <c r="F125" i="3"/>
  <c r="G20" i="1" s="1"/>
  <c r="E125" i="3"/>
  <c r="F20" i="1" s="1"/>
  <c r="M70" i="2"/>
  <c r="M48" i="2"/>
  <c r="H345" i="2"/>
  <c r="I19" i="1" s="1"/>
  <c r="M37" i="2"/>
  <c r="L345" i="2"/>
  <c r="M19" i="1" s="1"/>
  <c r="I345" i="2"/>
  <c r="J19" i="1" s="1"/>
  <c r="M26" i="2"/>
  <c r="M341" i="2"/>
  <c r="M344" i="2"/>
  <c r="K345" i="2"/>
  <c r="L19" i="1" s="1"/>
  <c r="M340" i="2"/>
  <c r="G345" i="2"/>
  <c r="H19" i="1" s="1"/>
  <c r="M337" i="2"/>
  <c r="F345" i="2"/>
  <c r="G19" i="1" s="1"/>
  <c r="M338" i="2"/>
  <c r="M15" i="2"/>
  <c r="E345" i="2"/>
  <c r="K23" i="1" l="1"/>
  <c r="K24" i="1" s="1"/>
  <c r="J23" i="1"/>
  <c r="J24" i="1" s="1"/>
  <c r="I23" i="1"/>
  <c r="I24" i="1" s="1"/>
  <c r="M59" i="4"/>
  <c r="F21" i="1"/>
  <c r="N21" i="1" s="1"/>
  <c r="M23" i="1"/>
  <c r="M24" i="1" s="1"/>
  <c r="L23" i="1"/>
  <c r="L24" i="1" s="1"/>
  <c r="H23" i="1"/>
  <c r="H24" i="1" s="1"/>
  <c r="N20" i="1"/>
  <c r="G23" i="1"/>
  <c r="G24" i="1" s="1"/>
  <c r="M125" i="3"/>
  <c r="F19" i="1"/>
  <c r="M345" i="2"/>
  <c r="F23" i="1" l="1"/>
  <c r="N19" i="1"/>
  <c r="F24" i="1" l="1"/>
  <c r="N23" i="1"/>
  <c r="N24" i="1" s="1"/>
</calcChain>
</file>

<file path=xl/sharedStrings.xml><?xml version="1.0" encoding="utf-8"?>
<sst xmlns="http://schemas.openxmlformats.org/spreadsheetml/2006/main" count="1783" uniqueCount="503">
  <si>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</si>
  <si>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</si>
  <si>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</si>
  <si>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</si>
  <si>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</si>
  <si>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</si>
  <si>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</si>
  <si>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</si>
  <si>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</si>
  <si>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</si>
  <si>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</si>
  <si>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</si>
  <si>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</si>
  <si>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</si>
  <si>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</si>
  <si>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</si>
  <si>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</si>
  <si>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</si>
  <si>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</si>
  <si>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</si>
  <si>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</si>
  <si>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</si>
  <si>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</si>
  <si>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</si>
  <si>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</si>
  <si>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</si>
  <si>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</si>
  <si>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</si>
  <si>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</si>
  <si>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</si>
  <si>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</si>
  <si>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</si>
  <si>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</si>
  <si>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</si>
  <si>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</si>
  <si>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</si>
  <si>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</si>
  <si>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</si>
  <si>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</si>
  <si>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</si>
  <si>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</si>
  <si>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</si>
  <si>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</si>
  <si>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</si>
  <si>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</si>
  <si>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</si>
  <si>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</si>
  <si>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</si>
  <si>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</si>
  <si>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</si>
  <si>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</si>
  <si>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</si>
  <si>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</si>
  <si>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</si>
  <si>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</si>
  <si>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</si>
  <si>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</si>
  <si>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</si>
  <si>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</si>
  <si>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</si>
  <si>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</si>
  <si>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</si>
  <si>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</si>
  <si>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</si>
  <si>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</si>
  <si>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</si>
  <si>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</si>
  <si>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</si>
  <si>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</si>
  <si>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</si>
  <si>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</si>
  <si>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</si>
  <si>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</si>
  <si>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</si>
  <si>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</si>
  <si>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</si>
  <si>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</si>
  <si>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</si>
  <si>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</si>
  <si>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</si>
  <si>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</si>
  <si>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</si>
  <si>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</si>
  <si>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</si>
  <si>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</si>
  <si>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</si>
  <si>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</si>
  <si>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</si>
  <si>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</si>
  <si>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</si>
  <si>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</si>
  <si>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</si>
  <si>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</si>
  <si>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</si>
  <si>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</si>
  <si>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</si>
  <si>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</si>
  <si>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</si>
  <si>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</si>
  <si>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</si>
  <si>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</si>
  <si>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</si>
  <si>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</si>
  <si>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</si>
  <si>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</si>
  <si>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</si>
  <si>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</si>
  <si>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</si>
  <si>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</si>
  <si>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</si>
  <si>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</si>
  <si>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</si>
  <si>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</si>
  <si>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</si>
  <si>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</si>
  <si>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</si>
  <si>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</si>
  <si>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</si>
  <si>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</si>
  <si>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</si>
  <si>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</si>
  <si>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</si>
  <si>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</si>
  <si>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</si>
  <si>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</si>
  <si>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</si>
  <si>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</si>
  <si>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</si>
  <si>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</si>
  <si>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</si>
  <si>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</si>
  <si>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</si>
  <si>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</si>
  <si>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</si>
  <si>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</si>
  <si>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</si>
  <si>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</si>
  <si>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</si>
  <si>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</si>
  <si>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</si>
  <si>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</si>
  <si>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</si>
  <si>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</si>
  <si>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</si>
  <si>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</si>
  <si>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</si>
  <si>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</si>
  <si>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</si>
  <si>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</si>
  <si>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</si>
  <si>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</si>
  <si>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</si>
  <si>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</si>
  <si>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</si>
  <si>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</si>
  <si>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</si>
  <si>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</si>
  <si>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</si>
  <si>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</si>
  <si>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</si>
  <si>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</si>
  <si>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</si>
  <si>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</si>
  <si>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</si>
  <si>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</si>
  <si>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</si>
  <si>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</si>
  <si>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</si>
  <si>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</si>
  <si>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</si>
  <si>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</si>
  <si>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</si>
  <si>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</si>
  <si>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</si>
  <si>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</si>
  <si>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</si>
  <si>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</si>
  <si>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</si>
  <si>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</si>
  <si>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</si>
  <si>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</si>
  <si>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</si>
  <si>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</si>
  <si>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</si>
  <si>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</si>
  <si>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</si>
  <si>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</si>
  <si>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</si>
  <si>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</si>
  <si>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</si>
  <si>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</si>
  <si>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</si>
  <si>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</si>
  <si>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</si>
  <si>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</si>
  <si>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</si>
  <si>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</si>
  <si>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</si>
  <si>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</si>
  <si>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</si>
  <si>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</si>
  <si>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</si>
  <si>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</si>
  <si>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</si>
  <si>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</si>
  <si>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</si>
  <si>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</si>
  <si>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</si>
  <si>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</si>
  <si>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</si>
  <si>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</si>
  <si>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</si>
  <si>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</si>
  <si>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</si>
  <si>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</si>
  <si>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</si>
  <si>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</si>
  <si>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</si>
  <si>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</si>
  <si>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</si>
  <si>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</si>
  <si>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</si>
  <si>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</si>
  <si>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</si>
  <si>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</si>
  <si>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</si>
  <si>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</si>
  <si>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</si>
  <si>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</si>
  <si>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</si>
  <si>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</si>
  <si>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</si>
  <si>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</si>
  <si>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</si>
  <si>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</si>
  <si>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</si>
  <si>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</si>
  <si>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</si>
  <si>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</si>
  <si>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</si>
  <si>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</si>
  <si>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</si>
  <si>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</si>
  <si>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</si>
  <si>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</si>
  <si>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</si>
  <si>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</si>
  <si>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</si>
  <si>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</si>
  <si>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</si>
  <si>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</si>
  <si>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</si>
  <si>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</si>
  <si>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</si>
  <si>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</si>
  <si>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</si>
  <si>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</si>
  <si>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</si>
  <si>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</si>
  <si>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</si>
  <si>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</si>
  <si>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</si>
  <si>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</si>
  <si>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</si>
  <si>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</si>
  <si>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</si>
  <si>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</si>
  <si>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</si>
  <si>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</si>
  <si>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</si>
  <si>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</si>
  <si>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</si>
  <si>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</si>
  <si>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</si>
  <si>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</si>
  <si>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</si>
  <si>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</si>
  <si>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</si>
  <si>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</si>
  <si>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</si>
  <si>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</si>
  <si>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</si>
  <si>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</si>
  <si>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</si>
  <si>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</si>
  <si>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</si>
  <si>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</si>
  <si>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</si>
  <si>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</si>
  <si>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</si>
  <si>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</si>
  <si>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</si>
  <si>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</si>
  <si>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</si>
  <si>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</si>
  <si>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</si>
  <si>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</si>
  <si>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</si>
  <si>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</si>
  <si>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</si>
  <si>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</si>
  <si>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</si>
  <si>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</si>
  <si>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</si>
  <si>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</si>
  <si>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</si>
  <si>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</si>
  <si>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</si>
  <si>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</si>
  <si>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</si>
  <si>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</si>
  <si>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</si>
  <si>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</si>
  <si>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</si>
  <si>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</si>
  <si>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</si>
  <si>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</si>
  <si>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</si>
  <si>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</si>
  <si>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</si>
  <si>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</si>
  <si>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</si>
  <si>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</si>
  <si>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</si>
  <si>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</si>
  <si>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</si>
  <si>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</si>
  <si>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</si>
  <si>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</si>
  <si>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</si>
  <si>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</si>
  <si>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</si>
  <si>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</si>
  <si>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</si>
  <si>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</si>
  <si>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</si>
  <si>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</si>
  <si>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</si>
  <si>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</si>
  <si>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</si>
  <si>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</si>
  <si>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</si>
  <si>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</si>
  <si>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</si>
  <si>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</si>
  <si>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</si>
  <si>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</si>
  <si>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</si>
  <si>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</si>
  <si>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</si>
  <si>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</si>
  <si>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</si>
  <si>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</si>
  <si>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</si>
  <si>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</si>
  <si>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</si>
  <si>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</si>
  <si>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</si>
  <si>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</si>
  <si>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</si>
  <si>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</si>
  <si>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</si>
  <si>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</si>
  <si>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</si>
  <si>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</si>
  <si>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</si>
  <si>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</si>
  <si>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</si>
  <si>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</si>
  <si>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</si>
  <si>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</si>
  <si>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</si>
  <si>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</si>
  <si>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</si>
  <si>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</si>
  <si>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</si>
  <si>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</si>
  <si>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</si>
  <si>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</si>
  <si>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</si>
  <si>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</si>
  <si>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</si>
  <si>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</si>
  <si>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</si>
  <si>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</si>
  <si>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</si>
  <si>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</si>
  <si>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</si>
  <si>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</si>
  <si>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</si>
  <si>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</si>
  <si>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</si>
  <si>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</si>
  <si>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</si>
  <si>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</si>
  <si>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</si>
  <si>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</si>
  <si>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</si>
  <si>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</si>
  <si>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</si>
  <si>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</si>
  <si>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</si>
  <si>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</si>
  <si>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</si>
  <si>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</si>
  <si>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</si>
  <si>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</si>
  <si>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</si>
  <si>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</si>
  <si>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</si>
  <si>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</si>
  <si>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</si>
  <si>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</si>
  <si>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</si>
  <si>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</si>
  <si>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</si>
  <si>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</si>
  <si>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</si>
  <si>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</si>
  <si>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</si>
  <si>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</si>
  <si>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</si>
  <si>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</si>
  <si>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</si>
  <si>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</si>
  <si>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</si>
  <si>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</si>
  <si>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</si>
  <si>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</si>
  <si>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</si>
  <si>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</si>
  <si>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</si>
  <si>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</si>
  <si>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</si>
  <si>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</si>
  <si>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</si>
  <si>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</si>
  <si>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</si>
  <si>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</si>
  <si>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</si>
  <si>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</si>
  <si>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</si>
  <si>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</si>
  <si>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</si>
  <si>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</si>
  <si>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</si>
  <si>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</si>
  <si>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</si>
  <si>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</si>
  <si>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</si>
  <si>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</si>
  <si>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</si>
  <si>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</si>
  <si>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</si>
  <si>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</si>
  <si>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</si>
  <si>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</si>
  <si>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</si>
  <si>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</si>
  <si>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</si>
  <si>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</si>
  <si>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</si>
  <si>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</si>
  <si>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</si>
  <si>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</si>
  <si>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</si>
  <si>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</si>
  <si>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</si>
  <si>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</si>
  <si>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</si>
  <si>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</si>
  <si>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</si>
  <si>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</si>
  <si>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</si>
  <si>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</si>
  <si>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</si>
  <si>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</si>
  <si>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</si>
  <si>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</si>
  <si>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</si>
  <si>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</si>
  <si>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</si>
  <si>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</si>
  <si>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</si>
  <si>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</si>
  <si>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</si>
  <si>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</si>
  <si>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</si>
  <si>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</si>
  <si>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</si>
  <si>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</si>
  <si>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</si>
  <si>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</si>
  <si>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</si>
  <si>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</si>
  <si>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EC151</t>
  </si>
  <si>
    <t>EC152</t>
  </si>
  <si>
    <t>FS171</t>
  </si>
  <si>
    <t>FS172</t>
  </si>
  <si>
    <t>FS173</t>
  </si>
  <si>
    <t>GT461</t>
  </si>
  <si>
    <t>GT462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</si>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</sst>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97"/>
  <sheetViews>
    <sheetView tabSelected="1" zoomScale="80" zoomScaleNormal="80" workbookViewId="0">
      <selection activeCell="M17" sqref="M1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0" width="9.140625" hidden="1" customWidth="1"/>
    <col min="31" max="31" width="9.140625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2019</v>
      </c>
      <c r="B7" s="7" t="s">
        <v>502</v>
      </c>
      <c r="C7" s="7" t="s">
        <v>98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EC136_AD_2019_M02</v>
      </c>
    </row>
    <row r="8" spans="1:30" ht="12.95" customHeight="1" x14ac:dyDescent="0.2">
      <c r="D8" s="5" t="s">
        <v>20</v>
      </c>
      <c r="E8" s="5" t="s">
        <v>306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0">
        <f>SUM(F8:M8)</f>
        <v>0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286531</v>
      </c>
      <c r="G9" s="11">
        <v>3388973</v>
      </c>
      <c r="H9" s="11">
        <v>431181</v>
      </c>
      <c r="I9" s="11">
        <v>228356</v>
      </c>
      <c r="J9" s="11">
        <v>89712</v>
      </c>
      <c r="K9" s="11">
        <v>102178</v>
      </c>
      <c r="L9" s="11">
        <v>98389</v>
      </c>
      <c r="M9" s="11">
        <v>1670405</v>
      </c>
      <c r="N9" s="10">
        <f t="shared" ref="N9:N21" si="0">SUM(F9:M9)</f>
        <v>6295725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116272</v>
      </c>
      <c r="G10" s="11">
        <v>-1878</v>
      </c>
      <c r="H10" s="11">
        <v>185984</v>
      </c>
      <c r="I10" s="11">
        <v>393964</v>
      </c>
      <c r="J10" s="11">
        <v>365510</v>
      </c>
      <c r="K10" s="11">
        <v>348783</v>
      </c>
      <c r="L10" s="11">
        <v>339450</v>
      </c>
      <c r="M10" s="11">
        <v>17786485</v>
      </c>
      <c r="N10" s="10">
        <f t="shared" si="0"/>
        <v>19534570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0">
        <f t="shared" si="0"/>
        <v>0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695425</v>
      </c>
      <c r="G12" s="11">
        <v>690666</v>
      </c>
      <c r="H12" s="11">
        <v>557467</v>
      </c>
      <c r="I12" s="11">
        <v>536835</v>
      </c>
      <c r="J12" s="11">
        <v>535136</v>
      </c>
      <c r="K12" s="11">
        <v>509977</v>
      </c>
      <c r="L12" s="11">
        <v>509693</v>
      </c>
      <c r="M12" s="11">
        <v>37653901</v>
      </c>
      <c r="N12" s="10">
        <f t="shared" si="0"/>
        <v>41689100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18297</v>
      </c>
      <c r="G13" s="11">
        <v>40377</v>
      </c>
      <c r="H13" s="11">
        <v>59472</v>
      </c>
      <c r="I13" s="11">
        <v>54807</v>
      </c>
      <c r="J13" s="11">
        <v>54471</v>
      </c>
      <c r="K13" s="11">
        <v>54102</v>
      </c>
      <c r="L13" s="11">
        <v>47874</v>
      </c>
      <c r="M13" s="11">
        <v>2407460</v>
      </c>
      <c r="N13" s="10">
        <f t="shared" si="0"/>
        <v>2736860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0</v>
      </c>
      <c r="G16" s="11">
        <v>0</v>
      </c>
      <c r="H16" s="11">
        <v>0</v>
      </c>
      <c r="I16" s="11">
        <v>0</v>
      </c>
      <c r="J16" s="11">
        <v>6</v>
      </c>
      <c r="K16" s="11">
        <v>12</v>
      </c>
      <c r="L16" s="11">
        <v>42</v>
      </c>
      <c r="M16" s="11">
        <v>34</v>
      </c>
      <c r="N16" s="10">
        <f t="shared" si="0"/>
        <v>94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1116525</v>
      </c>
      <c r="G17" s="10">
        <f t="shared" si="1"/>
        <v>4118138</v>
      </c>
      <c r="H17" s="10">
        <f t="shared" si="1"/>
        <v>1234104</v>
      </c>
      <c r="I17" s="10">
        <f t="shared" si="1"/>
        <v>1213962</v>
      </c>
      <c r="J17" s="10">
        <f t="shared" si="1"/>
        <v>1044835</v>
      </c>
      <c r="K17" s="10">
        <f t="shared" si="1"/>
        <v>1015052</v>
      </c>
      <c r="L17" s="10">
        <f t="shared" si="1"/>
        <v>995448</v>
      </c>
      <c r="M17" s="10">
        <f t="shared" si="1"/>
        <v>59518285</v>
      </c>
      <c r="N17" s="10">
        <f t="shared" si="0"/>
        <v>70256349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226758</v>
      </c>
      <c r="G19" s="47">
        <f>+ADG!F345</f>
        <v>-11154</v>
      </c>
      <c r="H19" s="47">
        <f>+ADG!G345</f>
        <v>478437</v>
      </c>
      <c r="I19" s="47">
        <f>+ADG!H345</f>
        <v>354114</v>
      </c>
      <c r="J19" s="47">
        <f>+ADG!I345</f>
        <v>229177</v>
      </c>
      <c r="K19" s="47">
        <f>+ADG!J345</f>
        <v>243220</v>
      </c>
      <c r="L19" s="47">
        <f>+ADG!K345</f>
        <v>238582</v>
      </c>
      <c r="M19" s="47">
        <f>+ADG!L345</f>
        <v>10339459</v>
      </c>
      <c r="N19" s="10">
        <f t="shared" si="0"/>
        <v>12098593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73550</v>
      </c>
      <c r="G20" s="47">
        <f>+ADC!F125</f>
        <v>-8069</v>
      </c>
      <c r="H20" s="47">
        <f>+ADC!G125</f>
        <v>98491</v>
      </c>
      <c r="I20" s="47">
        <f>+ADC!H125</f>
        <v>153907</v>
      </c>
      <c r="J20" s="47">
        <f>+ADC!I125</f>
        <v>129406</v>
      </c>
      <c r="K20" s="47">
        <f>+ADC!J125</f>
        <v>112223</v>
      </c>
      <c r="L20" s="47">
        <f>+ADC!K125</f>
        <v>101648</v>
      </c>
      <c r="M20" s="47">
        <f>+ADC!L125</f>
        <v>4235323</v>
      </c>
      <c r="N20" s="10">
        <f t="shared" si="0"/>
        <v>4896479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721020</v>
      </c>
      <c r="G21" s="47">
        <f>+ADH!F59</f>
        <v>3193180</v>
      </c>
      <c r="H21" s="47">
        <f>+ADH!G59</f>
        <v>600430</v>
      </c>
      <c r="I21" s="47">
        <f>+ADH!H59</f>
        <v>651785</v>
      </c>
      <c r="J21" s="47">
        <f>+ADH!I59</f>
        <v>653985</v>
      </c>
      <c r="K21" s="47">
        <f>+ADH!J59</f>
        <v>628694</v>
      </c>
      <c r="L21" s="47">
        <f>+ADH!K59</f>
        <v>624900</v>
      </c>
      <c r="M21" s="47">
        <f>+ADH!L59</f>
        <v>43524625</v>
      </c>
      <c r="N21" s="10">
        <f t="shared" si="0"/>
        <v>50598619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95197</v>
      </c>
      <c r="G22" s="11">
        <v>944181</v>
      </c>
      <c r="H22" s="11">
        <v>56746</v>
      </c>
      <c r="I22" s="11">
        <v>54156</v>
      </c>
      <c r="J22" s="11">
        <v>32267</v>
      </c>
      <c r="K22" s="11">
        <v>30915</v>
      </c>
      <c r="L22" s="11">
        <v>30318</v>
      </c>
      <c r="M22" s="11">
        <v>1418878</v>
      </c>
      <c r="N22" s="10">
        <f>SUM(F22:M22)</f>
        <v>2662658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1116525</v>
      </c>
      <c r="G23" s="10">
        <f t="shared" ref="G23:M23" si="2">SUM(G19:G22)</f>
        <v>4118138</v>
      </c>
      <c r="H23" s="10">
        <f t="shared" si="2"/>
        <v>1234104</v>
      </c>
      <c r="I23" s="10">
        <f t="shared" si="2"/>
        <v>1213962</v>
      </c>
      <c r="J23" s="10">
        <f t="shared" si="2"/>
        <v>1044835</v>
      </c>
      <c r="K23" s="10">
        <f t="shared" si="2"/>
        <v>1015052</v>
      </c>
      <c r="L23" s="10">
        <f t="shared" si="2"/>
        <v>995448</v>
      </c>
      <c r="M23" s="10">
        <f t="shared" si="2"/>
        <v>59518285</v>
      </c>
      <c r="N23" s="10">
        <f>SUM(F23:M23)</f>
        <v>70256349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495</v>
      </c>
    </row>
    <row r="84" spans="29:29" x14ac:dyDescent="0.2">
      <c r="AC84" s="13" t="s">
        <v>496</v>
      </c>
    </row>
    <row r="85" spans="29:29" x14ac:dyDescent="0.2">
      <c r="AC85" s="13" t="s">
        <v>105</v>
      </c>
    </row>
    <row r="86" spans="29:29" x14ac:dyDescent="0.2">
      <c r="AC86" s="13" t="s">
        <v>106</v>
      </c>
    </row>
    <row r="87" spans="29:29" x14ac:dyDescent="0.2">
      <c r="AC87" s="13" t="s">
        <v>107</v>
      </c>
    </row>
    <row r="88" spans="29:29" x14ac:dyDescent="0.2">
      <c r="AC88" s="13" t="s">
        <v>108</v>
      </c>
    </row>
    <row r="89" spans="29:29" x14ac:dyDescent="0.2">
      <c r="AC89" s="13" t="s">
        <v>109</v>
      </c>
    </row>
    <row r="90" spans="29:29" x14ac:dyDescent="0.2">
      <c r="AC90" s="13" t="s">
        <v>220</v>
      </c>
    </row>
    <row r="91" spans="29:29" x14ac:dyDescent="0.2">
      <c r="AC91" s="13" t="s">
        <v>221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497</v>
      </c>
    </row>
    <row r="96" spans="29:29" x14ac:dyDescent="0.2">
      <c r="AC96" s="13" t="s">
        <v>498</v>
      </c>
    </row>
    <row r="97" spans="29:29" x14ac:dyDescent="0.2">
      <c r="AC97" s="13" t="s">
        <v>499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500</v>
      </c>
    </row>
    <row r="119" spans="29:29" x14ac:dyDescent="0.2">
      <c r="AC119" s="13" t="s">
        <v>501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B321" zoomScale="80" zoomScaleNormal="80" workbookViewId="0">
      <selection activeCell="K11" sqref="K11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2019</v>
      </c>
      <c r="B3" s="45" t="str">
        <f>+AD!B7</f>
        <v>M02 Aug</v>
      </c>
      <c r="C3" s="45" t="str">
        <f>+AD!C7</f>
        <v>EC136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2250</v>
      </c>
      <c r="B5" s="44" t="s">
        <v>326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Provincial: Agriculture</v>
      </c>
      <c r="C6" s="33" t="s">
        <v>20</v>
      </c>
      <c r="D6" s="33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Provincial: Agriculture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Provincial: Agriculture</v>
      </c>
      <c r="C8" s="33" t="s">
        <v>22</v>
      </c>
      <c r="D8" s="33" t="s">
        <v>433</v>
      </c>
      <c r="E8" s="11">
        <v>28325</v>
      </c>
      <c r="F8" s="11">
        <v>18322</v>
      </c>
      <c r="G8" s="11">
        <v>29810</v>
      </c>
      <c r="H8" s="11">
        <v>30453</v>
      </c>
      <c r="I8" s="11">
        <v>30211</v>
      </c>
      <c r="J8" s="11">
        <v>30124</v>
      </c>
      <c r="K8" s="11">
        <v>30762</v>
      </c>
      <c r="L8" s="11">
        <v>3910987</v>
      </c>
      <c r="M8" s="10">
        <f t="shared" si="0"/>
        <v>4108994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Provincial: Agriculture</v>
      </c>
      <c r="C9" s="33" t="s">
        <v>23</v>
      </c>
      <c r="D9" s="33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Provincial: Agriculture</v>
      </c>
      <c r="C10" s="33" t="s">
        <v>24</v>
      </c>
      <c r="D10" s="33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Provincial: Agriculture</v>
      </c>
      <c r="C11" s="33" t="s">
        <v>25</v>
      </c>
      <c r="D11" s="35" t="s">
        <v>437</v>
      </c>
      <c r="E11" s="11">
        <v>0</v>
      </c>
      <c r="F11" s="11">
        <v>2</v>
      </c>
      <c r="G11" s="11">
        <v>238</v>
      </c>
      <c r="H11" s="11">
        <v>0</v>
      </c>
      <c r="I11" s="11">
        <v>0</v>
      </c>
      <c r="J11" s="11">
        <v>8</v>
      </c>
      <c r="K11" s="11">
        <v>0</v>
      </c>
      <c r="L11" s="11">
        <v>0</v>
      </c>
      <c r="M11" s="10">
        <f t="shared" si="0"/>
        <v>248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Provincial: Agriculture</v>
      </c>
      <c r="C12" s="34" t="s">
        <v>308</v>
      </c>
      <c r="D12" s="33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Provincial: Agriculture</v>
      </c>
      <c r="C13" s="34" t="s">
        <v>309</v>
      </c>
      <c r="D13" s="33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Provincial: Agriculture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Provincial: Agriculture</v>
      </c>
      <c r="C15" s="36" t="s">
        <v>28</v>
      </c>
      <c r="D15" s="36" t="s">
        <v>29</v>
      </c>
      <c r="E15" s="10">
        <f t="shared" ref="E15:L15" si="1">SUM(E6:E14)</f>
        <v>28325</v>
      </c>
      <c r="F15" s="10">
        <f t="shared" si="1"/>
        <v>18324</v>
      </c>
      <c r="G15" s="10">
        <f t="shared" si="1"/>
        <v>30048</v>
      </c>
      <c r="H15" s="10">
        <f t="shared" si="1"/>
        <v>30453</v>
      </c>
      <c r="I15" s="10">
        <f t="shared" si="1"/>
        <v>30211</v>
      </c>
      <c r="J15" s="10">
        <f t="shared" si="1"/>
        <v>30132</v>
      </c>
      <c r="K15" s="10">
        <f t="shared" si="1"/>
        <v>30762</v>
      </c>
      <c r="L15" s="10">
        <f t="shared" si="1"/>
        <v>3910987</v>
      </c>
      <c r="M15" s="10">
        <f t="shared" si="0"/>
        <v>4109242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2251</v>
      </c>
      <c r="B16" s="44" t="s">
        <v>322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Education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Education</v>
      </c>
      <c r="C18" s="5" t="s">
        <v>21</v>
      </c>
      <c r="D18" s="5" t="s">
        <v>307</v>
      </c>
      <c r="E18" s="11">
        <v>10258</v>
      </c>
      <c r="F18" s="11">
        <v>2700</v>
      </c>
      <c r="G18" s="11">
        <v>31764</v>
      </c>
      <c r="H18" s="11">
        <v>23559</v>
      </c>
      <c r="I18" s="11">
        <v>11905</v>
      </c>
      <c r="J18" s="11">
        <v>13000</v>
      </c>
      <c r="K18" s="11">
        <v>13811</v>
      </c>
      <c r="L18" s="11">
        <v>57366</v>
      </c>
      <c r="M18" s="10">
        <f t="shared" ref="M18:M26" si="2">SUM(E18:L18)</f>
        <v>164363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Education</v>
      </c>
      <c r="C19" s="5" t="s">
        <v>22</v>
      </c>
      <c r="D19" s="5" t="s">
        <v>433</v>
      </c>
      <c r="E19" s="11">
        <v>4629</v>
      </c>
      <c r="F19" s="11">
        <v>-15745</v>
      </c>
      <c r="G19" s="11">
        <v>13360</v>
      </c>
      <c r="H19" s="11">
        <v>40519</v>
      </c>
      <c r="I19" s="11">
        <v>37009</v>
      </c>
      <c r="J19" s="11">
        <v>35191</v>
      </c>
      <c r="K19" s="11">
        <v>34565</v>
      </c>
      <c r="L19" s="11">
        <v>1273361</v>
      </c>
      <c r="M19" s="10">
        <f t="shared" si="2"/>
        <v>1422889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Education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Education</v>
      </c>
      <c r="C21" s="5" t="s">
        <v>24</v>
      </c>
      <c r="D21" s="5" t="s">
        <v>435</v>
      </c>
      <c r="E21" s="11">
        <v>15253</v>
      </c>
      <c r="F21" s="11">
        <v>8991</v>
      </c>
      <c r="G21" s="11">
        <v>19129</v>
      </c>
      <c r="H21" s="11">
        <v>13688</v>
      </c>
      <c r="I21" s="11">
        <v>12316</v>
      </c>
      <c r="J21" s="11">
        <v>10295</v>
      </c>
      <c r="K21" s="11">
        <v>9794</v>
      </c>
      <c r="L21" s="11">
        <v>267621</v>
      </c>
      <c r="M21" s="10">
        <f t="shared" si="2"/>
        <v>357087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Education</v>
      </c>
      <c r="C22" s="5" t="s">
        <v>25</v>
      </c>
      <c r="D22" s="14" t="s">
        <v>437</v>
      </c>
      <c r="E22" s="11">
        <v>2026</v>
      </c>
      <c r="F22" s="11">
        <v>2016</v>
      </c>
      <c r="G22" s="11">
        <v>2006</v>
      </c>
      <c r="H22" s="11">
        <v>1995</v>
      </c>
      <c r="I22" s="11">
        <v>1985</v>
      </c>
      <c r="J22" s="11">
        <v>1975</v>
      </c>
      <c r="K22" s="11">
        <v>1983</v>
      </c>
      <c r="L22" s="11">
        <v>117281</v>
      </c>
      <c r="M22" s="10">
        <f t="shared" si="2"/>
        <v>131267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Education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Education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Education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Education</v>
      </c>
      <c r="C26" s="2" t="s">
        <v>28</v>
      </c>
      <c r="D26" s="2" t="s">
        <v>29</v>
      </c>
      <c r="E26" s="10">
        <f t="shared" ref="E26:L26" si="3">SUM(E17:E25)</f>
        <v>32166</v>
      </c>
      <c r="F26" s="10">
        <f t="shared" si="3"/>
        <v>-2038</v>
      </c>
      <c r="G26" s="10">
        <f t="shared" si="3"/>
        <v>66259</v>
      </c>
      <c r="H26" s="10">
        <f t="shared" si="3"/>
        <v>79761</v>
      </c>
      <c r="I26" s="10">
        <f t="shared" si="3"/>
        <v>63215</v>
      </c>
      <c r="J26" s="10">
        <f t="shared" si="3"/>
        <v>60461</v>
      </c>
      <c r="K26" s="10">
        <f t="shared" si="3"/>
        <v>60153</v>
      </c>
      <c r="L26" s="10">
        <f t="shared" si="3"/>
        <v>1715629</v>
      </c>
      <c r="M26" s="10">
        <f t="shared" si="2"/>
        <v>2075606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2252</v>
      </c>
      <c r="B27" s="44" t="s">
        <v>323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Provincial: Health</v>
      </c>
      <c r="C28" s="33" t="s">
        <v>20</v>
      </c>
      <c r="D28" s="33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Provincial: Health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Provincial: Health</v>
      </c>
      <c r="C30" s="33" t="s">
        <v>22</v>
      </c>
      <c r="D30" s="33" t="s">
        <v>433</v>
      </c>
      <c r="E30" s="11">
        <v>6519</v>
      </c>
      <c r="F30" s="11">
        <v>6519</v>
      </c>
      <c r="G30" s="11">
        <v>6517</v>
      </c>
      <c r="H30" s="11">
        <v>6532</v>
      </c>
      <c r="I30" s="11">
        <v>6531</v>
      </c>
      <c r="J30" s="11">
        <v>6531</v>
      </c>
      <c r="K30" s="11">
        <v>6679</v>
      </c>
      <c r="L30" s="11">
        <v>1060366</v>
      </c>
      <c r="M30" s="10">
        <f t="shared" si="4"/>
        <v>1106194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Provincial: Health</v>
      </c>
      <c r="C31" s="33" t="s">
        <v>23</v>
      </c>
      <c r="D31" s="33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Provincial: Health</v>
      </c>
      <c r="C32" s="33" t="s">
        <v>24</v>
      </c>
      <c r="D32" s="33" t="s">
        <v>435</v>
      </c>
      <c r="E32" s="11">
        <v>251</v>
      </c>
      <c r="F32" s="11">
        <v>1186</v>
      </c>
      <c r="G32" s="11">
        <v>460</v>
      </c>
      <c r="H32" s="11">
        <v>456</v>
      </c>
      <c r="I32" s="11">
        <v>12</v>
      </c>
      <c r="J32" s="11">
        <v>0</v>
      </c>
      <c r="K32" s="11">
        <v>0</v>
      </c>
      <c r="L32" s="11">
        <v>2</v>
      </c>
      <c r="M32" s="10">
        <f t="shared" si="4"/>
        <v>2367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Provincial: Health</v>
      </c>
      <c r="C33" s="33" t="s">
        <v>25</v>
      </c>
      <c r="D33" s="35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Provincial: Health</v>
      </c>
      <c r="C34" s="34" t="s">
        <v>308</v>
      </c>
      <c r="D34" s="33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Provincial: Health</v>
      </c>
      <c r="C35" s="34" t="s">
        <v>309</v>
      </c>
      <c r="D35" s="33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Provincial: Health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Provincial: Health</v>
      </c>
      <c r="C37" s="36" t="s">
        <v>28</v>
      </c>
      <c r="D37" s="36" t="s">
        <v>29</v>
      </c>
      <c r="E37" s="10">
        <f t="shared" ref="E37:L37" si="5">SUM(E28:E36)</f>
        <v>6770</v>
      </c>
      <c r="F37" s="10">
        <f t="shared" si="5"/>
        <v>7705</v>
      </c>
      <c r="G37" s="10">
        <f t="shared" si="5"/>
        <v>6977</v>
      </c>
      <c r="H37" s="10">
        <f t="shared" si="5"/>
        <v>6988</v>
      </c>
      <c r="I37" s="10">
        <f t="shared" si="5"/>
        <v>6543</v>
      </c>
      <c r="J37" s="10">
        <f t="shared" si="5"/>
        <v>6531</v>
      </c>
      <c r="K37" s="10">
        <f t="shared" si="5"/>
        <v>6679</v>
      </c>
      <c r="L37" s="10">
        <f t="shared" si="5"/>
        <v>1060368</v>
      </c>
      <c r="M37" s="10">
        <f t="shared" si="4"/>
        <v>1108561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2256</v>
      </c>
      <c r="B38" s="44" t="s">
        <v>325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Public Works, Roads and Transport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Public Works, Roads and Transport</v>
      </c>
      <c r="C40" s="5" t="s">
        <v>21</v>
      </c>
      <c r="D40" s="5" t="s">
        <v>307</v>
      </c>
      <c r="E40" s="11">
        <v>9828</v>
      </c>
      <c r="F40" s="11">
        <v>41080</v>
      </c>
      <c r="G40" s="11">
        <v>247617</v>
      </c>
      <c r="H40" s="11">
        <v>129260</v>
      </c>
      <c r="I40" s="11">
        <v>27714</v>
      </c>
      <c r="J40" s="11">
        <v>14804</v>
      </c>
      <c r="K40" s="11">
        <v>715</v>
      </c>
      <c r="L40" s="11">
        <v>2332</v>
      </c>
      <c r="M40" s="10">
        <f t="shared" ref="M40:M48" si="6">SUM(E40:L40)</f>
        <v>473350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Public Works, Roads and Transport</v>
      </c>
      <c r="C41" s="5" t="s">
        <v>22</v>
      </c>
      <c r="D41" s="5" t="s">
        <v>433</v>
      </c>
      <c r="E41" s="11">
        <v>88</v>
      </c>
      <c r="F41" s="11">
        <v>88</v>
      </c>
      <c r="G41" s="11">
        <v>88</v>
      </c>
      <c r="H41" s="11">
        <v>484</v>
      </c>
      <c r="I41" s="11">
        <v>480</v>
      </c>
      <c r="J41" s="11">
        <v>476</v>
      </c>
      <c r="K41" s="11">
        <v>477</v>
      </c>
      <c r="L41" s="11">
        <v>11770</v>
      </c>
      <c r="M41" s="10">
        <f t="shared" si="6"/>
        <v>13951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Public Works, Roads and Transport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Public Works, Roads and Transport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Public Works, Roads and Transport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Public Works, Roads and Transport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Public Works, Roads and Transport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Public Works, Roads and Transport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Public Works, Roads and Transport</v>
      </c>
      <c r="C48" s="2" t="s">
        <v>28</v>
      </c>
      <c r="D48" s="2" t="s">
        <v>29</v>
      </c>
      <c r="E48" s="10">
        <f t="shared" ref="E48:L48" si="7">SUM(E39:E47)</f>
        <v>9916</v>
      </c>
      <c r="F48" s="10">
        <f t="shared" si="7"/>
        <v>41168</v>
      </c>
      <c r="G48" s="10">
        <f t="shared" si="7"/>
        <v>247705</v>
      </c>
      <c r="H48" s="10">
        <f t="shared" si="7"/>
        <v>129744</v>
      </c>
      <c r="I48" s="10">
        <f t="shared" si="7"/>
        <v>28194</v>
      </c>
      <c r="J48" s="10">
        <f t="shared" si="7"/>
        <v>15280</v>
      </c>
      <c r="K48" s="10">
        <f t="shared" si="7"/>
        <v>1192</v>
      </c>
      <c r="L48" s="10">
        <f t="shared" si="7"/>
        <v>14102</v>
      </c>
      <c r="M48" s="10">
        <f t="shared" si="6"/>
        <v>487301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2275</v>
      </c>
      <c r="B49" s="44" t="s">
        <v>464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Public Institutions: Other: Provincial Public Entities</v>
      </c>
      <c r="C50" s="33" t="s">
        <v>20</v>
      </c>
      <c r="D50" s="33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Public Institutions: Other: Provincial Public Entities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Public Institutions: Other: Provincial Public Entities</v>
      </c>
      <c r="C52" s="33" t="s">
        <v>22</v>
      </c>
      <c r="D52" s="33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Public Institutions: Other: Provincial Public Entities</v>
      </c>
      <c r="C53" s="33" t="s">
        <v>23</v>
      </c>
      <c r="D53" s="33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Public Institutions: Other: Provincial Public Entities</v>
      </c>
      <c r="C54" s="33" t="s">
        <v>24</v>
      </c>
      <c r="D54" s="33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Public Institutions: Other: Provincial Public Entities</v>
      </c>
      <c r="C55" s="33" t="s">
        <v>25</v>
      </c>
      <c r="D55" s="35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Public Institutions: Other: Provincial Public Entities</v>
      </c>
      <c r="C56" s="34" t="s">
        <v>308</v>
      </c>
      <c r="D56" s="33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Public Institutions: Other: Provincial Public Entities</v>
      </c>
      <c r="C57" s="34" t="s">
        <v>309</v>
      </c>
      <c r="D57" s="33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Public Institutions: Other: Provincial Public Entities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Public Institutions: Other: Provincial Public Entities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2226</v>
      </c>
      <c r="B60" s="44" t="s">
        <v>363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National: Public Service and Administration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National: Public Service and Administration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National: Public Service and Administration</v>
      </c>
      <c r="C63" s="5" t="s">
        <v>22</v>
      </c>
      <c r="D63" s="5" t="s">
        <v>433</v>
      </c>
      <c r="E63" s="11">
        <v>6741</v>
      </c>
      <c r="F63" s="11">
        <v>-862</v>
      </c>
      <c r="G63" s="11">
        <v>31381</v>
      </c>
      <c r="H63" s="11">
        <v>41673</v>
      </c>
      <c r="I63" s="11">
        <v>41344</v>
      </c>
      <c r="J63" s="11">
        <v>40811</v>
      </c>
      <c r="K63" s="11">
        <v>40660</v>
      </c>
      <c r="L63" s="11">
        <v>652481</v>
      </c>
      <c r="M63" s="10">
        <f t="shared" si="10"/>
        <v>854229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National: Public Service and Administration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National: Public Service and Administration</v>
      </c>
      <c r="C65" s="5" t="s">
        <v>24</v>
      </c>
      <c r="D65" s="5" t="s">
        <v>435</v>
      </c>
      <c r="E65" s="11">
        <v>12678</v>
      </c>
      <c r="F65" s="11">
        <v>24426</v>
      </c>
      <c r="G65" s="11">
        <v>9963</v>
      </c>
      <c r="H65" s="11">
        <v>5859</v>
      </c>
      <c r="I65" s="11">
        <v>3025</v>
      </c>
      <c r="J65" s="11">
        <v>2513</v>
      </c>
      <c r="K65" s="11">
        <v>2487</v>
      </c>
      <c r="L65" s="11">
        <v>25834</v>
      </c>
      <c r="M65" s="10">
        <f t="shared" si="10"/>
        <v>86785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National: Public Service and Administration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National: Public Service and Administration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National: Public Service and Administration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National: Public Service and Administration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National: Public Service and Administration</v>
      </c>
      <c r="C70" s="2" t="s">
        <v>28</v>
      </c>
      <c r="D70" s="2" t="s">
        <v>29</v>
      </c>
      <c r="E70" s="10">
        <f t="shared" ref="E70:L70" si="11">SUM(E61:E69)</f>
        <v>19419</v>
      </c>
      <c r="F70" s="10">
        <f>SUM(F61:F69)</f>
        <v>23564</v>
      </c>
      <c r="G70" s="10">
        <f t="shared" si="11"/>
        <v>41344</v>
      </c>
      <c r="H70" s="10">
        <f t="shared" si="11"/>
        <v>47532</v>
      </c>
      <c r="I70" s="10">
        <f t="shared" si="11"/>
        <v>44369</v>
      </c>
      <c r="J70" s="10">
        <f t="shared" si="11"/>
        <v>43324</v>
      </c>
      <c r="K70" s="10">
        <f t="shared" si="11"/>
        <v>43147</v>
      </c>
      <c r="L70" s="10">
        <f t="shared" si="11"/>
        <v>678315</v>
      </c>
      <c r="M70" s="10">
        <f t="shared" si="10"/>
        <v>941014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2228</v>
      </c>
      <c r="B71" s="44" t="s">
        <v>364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Rural Development and Land Reform</v>
      </c>
      <c r="C72" s="33" t="s">
        <v>20</v>
      </c>
      <c r="D72" s="33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Rural Development and Land Reform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Rural Development and Land Reform</v>
      </c>
      <c r="C74" s="33" t="s">
        <v>22</v>
      </c>
      <c r="D74" s="33" t="s">
        <v>433</v>
      </c>
      <c r="E74" s="11">
        <v>7057</v>
      </c>
      <c r="F74" s="11">
        <v>7057</v>
      </c>
      <c r="G74" s="11">
        <v>15006</v>
      </c>
      <c r="H74" s="11">
        <v>14775</v>
      </c>
      <c r="I74" s="11">
        <v>14703</v>
      </c>
      <c r="J74" s="11">
        <v>14631</v>
      </c>
      <c r="K74" s="11">
        <v>14711</v>
      </c>
      <c r="L74" s="11">
        <v>1215277</v>
      </c>
      <c r="M74" s="10">
        <f t="shared" si="12"/>
        <v>1303217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Rural Development and Land Reform</v>
      </c>
      <c r="C75" s="33" t="s">
        <v>23</v>
      </c>
      <c r="D75" s="33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Rural Development and Land Reform</v>
      </c>
      <c r="C76" s="33" t="s">
        <v>24</v>
      </c>
      <c r="D76" s="33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Rural Development and Land Reform</v>
      </c>
      <c r="C77" s="33" t="s">
        <v>25</v>
      </c>
      <c r="D77" s="35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Rural Development and Land Reform</v>
      </c>
      <c r="C78" s="34" t="s">
        <v>308</v>
      </c>
      <c r="D78" s="33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Rural Development and Land Reform</v>
      </c>
      <c r="C79" s="34" t="s">
        <v>309</v>
      </c>
      <c r="D79" s="33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Rural Development and Land Reform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Rural Development and Land Reform</v>
      </c>
      <c r="C81" s="36" t="s">
        <v>28</v>
      </c>
      <c r="D81" s="36" t="s">
        <v>29</v>
      </c>
      <c r="E81" s="10">
        <f t="shared" ref="E81:L81" si="13">SUM(E72:E80)</f>
        <v>7057</v>
      </c>
      <c r="F81" s="10">
        <f t="shared" si="13"/>
        <v>7057</v>
      </c>
      <c r="G81" s="10">
        <f t="shared" si="13"/>
        <v>15006</v>
      </c>
      <c r="H81" s="10">
        <f t="shared" si="13"/>
        <v>14775</v>
      </c>
      <c r="I81" s="10">
        <f t="shared" si="13"/>
        <v>14703</v>
      </c>
      <c r="J81" s="10">
        <f t="shared" si="13"/>
        <v>14631</v>
      </c>
      <c r="K81" s="10">
        <f t="shared" si="13"/>
        <v>14711</v>
      </c>
      <c r="L81" s="10">
        <f t="shared" si="13"/>
        <v>1215277</v>
      </c>
      <c r="M81" s="10">
        <f t="shared" si="12"/>
        <v>1303217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2276</v>
      </c>
      <c r="B82" s="44" t="s">
        <v>310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Other Municipalities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Other Municipalities</v>
      </c>
      <c r="C84" s="5" t="s">
        <v>21</v>
      </c>
      <c r="D84" s="5" t="s">
        <v>307</v>
      </c>
      <c r="E84" s="11">
        <v>109794</v>
      </c>
      <c r="F84" s="11">
        <v>-112344</v>
      </c>
      <c r="G84" s="11">
        <v>58837</v>
      </c>
      <c r="H84" s="11">
        <v>32763</v>
      </c>
      <c r="I84" s="11">
        <v>29920</v>
      </c>
      <c r="J84" s="11">
        <v>61047</v>
      </c>
      <c r="K84" s="11">
        <v>70079</v>
      </c>
      <c r="L84" s="11">
        <v>1183806</v>
      </c>
      <c r="M84" s="10">
        <f t="shared" ref="M84:M92" si="14">SUM(E84:L84)</f>
        <v>1433902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Other Municipalities</v>
      </c>
      <c r="C85" s="5" t="s">
        <v>22</v>
      </c>
      <c r="D85" s="5" t="s">
        <v>433</v>
      </c>
      <c r="E85" s="11">
        <v>11816</v>
      </c>
      <c r="F85" s="11">
        <v>4087</v>
      </c>
      <c r="G85" s="11">
        <v>11743</v>
      </c>
      <c r="H85" s="11">
        <v>11673</v>
      </c>
      <c r="I85" s="11">
        <v>11599</v>
      </c>
      <c r="J85" s="11">
        <v>11394</v>
      </c>
      <c r="K85" s="11">
        <v>11435</v>
      </c>
      <c r="L85" s="11">
        <v>516348</v>
      </c>
      <c r="M85" s="10">
        <f t="shared" si="14"/>
        <v>590095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Other Municipalities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Other Municipalities</v>
      </c>
      <c r="C87" s="5" t="s">
        <v>24</v>
      </c>
      <c r="D87" s="5" t="s">
        <v>435</v>
      </c>
      <c r="E87" s="11">
        <v>1495</v>
      </c>
      <c r="F87" s="11">
        <v>1323</v>
      </c>
      <c r="G87" s="11">
        <v>518</v>
      </c>
      <c r="H87" s="11">
        <v>425</v>
      </c>
      <c r="I87" s="11">
        <v>423</v>
      </c>
      <c r="J87" s="11">
        <v>420</v>
      </c>
      <c r="K87" s="11">
        <v>424</v>
      </c>
      <c r="L87" s="11">
        <v>44627</v>
      </c>
      <c r="M87" s="10">
        <f t="shared" si="14"/>
        <v>49655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Other Municipalities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Other Municipalities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Other Municipalities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Other Municipalities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Other Municipalities</v>
      </c>
      <c r="C92" s="2" t="s">
        <v>28</v>
      </c>
      <c r="D92" s="2" t="s">
        <v>29</v>
      </c>
      <c r="E92" s="10">
        <f t="shared" ref="E92:L92" si="15">SUM(E83:E91)</f>
        <v>123105</v>
      </c>
      <c r="F92" s="10">
        <f t="shared" si="15"/>
        <v>-106934</v>
      </c>
      <c r="G92" s="10">
        <f t="shared" si="15"/>
        <v>71098</v>
      </c>
      <c r="H92" s="10">
        <f t="shared" si="15"/>
        <v>44861</v>
      </c>
      <c r="I92" s="10">
        <f t="shared" si="15"/>
        <v>41942</v>
      </c>
      <c r="J92" s="10">
        <f t="shared" si="15"/>
        <v>72861</v>
      </c>
      <c r="K92" s="10">
        <f t="shared" si="15"/>
        <v>81938</v>
      </c>
      <c r="L92" s="10">
        <f t="shared" si="15"/>
        <v>1744781</v>
      </c>
      <c r="M92" s="10">
        <f t="shared" si="14"/>
        <v>2073652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????</v>
      </c>
      <c r="B93" s="44"/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/>
      </c>
      <c r="C94" s="33" t="s">
        <v>20</v>
      </c>
      <c r="D94" s="33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/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/>
      </c>
      <c r="C96" s="33" t="s">
        <v>22</v>
      </c>
      <c r="D96" s="33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/>
      </c>
      <c r="C97" s="33" t="s">
        <v>23</v>
      </c>
      <c r="D97" s="33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/>
      </c>
      <c r="C98" s="33" t="s">
        <v>24</v>
      </c>
      <c r="D98" s="33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/>
      </c>
      <c r="C99" s="33" t="s">
        <v>25</v>
      </c>
      <c r="D99" s="35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/>
      </c>
      <c r="C100" s="34" t="s">
        <v>308</v>
      </c>
      <c r="D100" s="33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/>
      </c>
      <c r="C101" s="34" t="s">
        <v>309</v>
      </c>
      <c r="D101" s="33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/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/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????</v>
      </c>
      <c r="B104" s="44"/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/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/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/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/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/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/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/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/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/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/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????</v>
      </c>
      <c r="B115" s="44"/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/>
      </c>
      <c r="C116" s="33" t="s">
        <v>20</v>
      </c>
      <c r="D116" s="33" t="s">
        <v>306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/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/>
      </c>
      <c r="C118" s="33" t="s">
        <v>22</v>
      </c>
      <c r="D118" s="33" t="s">
        <v>433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/>
      </c>
      <c r="C119" s="33" t="s">
        <v>23</v>
      </c>
      <c r="D119" s="33" t="s">
        <v>434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/>
      </c>
      <c r="C120" s="33" t="s">
        <v>24</v>
      </c>
      <c r="D120" s="33" t="s">
        <v>435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/>
      </c>
      <c r="C121" s="33" t="s">
        <v>25</v>
      </c>
      <c r="D121" s="35" t="s">
        <v>437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/>
      </c>
      <c r="C122" s="34" t="s">
        <v>308</v>
      </c>
      <c r="D122" s="33" t="s">
        <v>436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/>
      </c>
      <c r="C123" s="34" t="s">
        <v>309</v>
      </c>
      <c r="D123" s="33" t="s">
        <v>440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/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/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 t="shared" ref="E336:E343" si="60">+E6+E17+E28+E39+E50+E61+E72+E83+E94+E105+E116+E127+E138+E149+E160+E171+E182+E193+E204+E215+E226+E237+E248+E259+E270+E281+E292+E303+E314+E325</f>
        <v>0</v>
      </c>
      <c r="F336" s="26">
        <f t="shared" ref="F336:L336" si="61">+F6+F17+F28+F39+F50+F61+F72+F83+F94+F105+F116+F127+F138+F149+F160+F171+F182+F193+F204+F215+F226+F237+F248+F259+F270+F281+F292+F303+F314+F325</f>
        <v>0</v>
      </c>
      <c r="G336" s="26">
        <f t="shared" si="61"/>
        <v>0</v>
      </c>
      <c r="H336" s="26">
        <f t="shared" si="61"/>
        <v>0</v>
      </c>
      <c r="I336" s="26">
        <f t="shared" si="61"/>
        <v>0</v>
      </c>
      <c r="J336" s="26">
        <f t="shared" si="61"/>
        <v>0</v>
      </c>
      <c r="K336" s="26">
        <f t="shared" si="61"/>
        <v>0</v>
      </c>
      <c r="L336" s="26">
        <f t="shared" si="61"/>
        <v>0</v>
      </c>
      <c r="M336" s="37">
        <f>SUM(E336:L336)</f>
        <v>0</v>
      </c>
      <c r="N336" s="26">
        <f t="shared" ref="N336:O344" si="62">+N6+N17+N28+N39+N50+N61+N72+N83+N94+N105+N116+N127+N138+N149+N160+N171+N182+N193+N204+N215+N226+N237+N248+N259+N270+N281+N292+N303+N314+N325</f>
        <v>0</v>
      </c>
      <c r="O336" s="26">
        <f t="shared" si="62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si="60"/>
        <v>129880</v>
      </c>
      <c r="F337" s="26">
        <f t="shared" ref="F337:F344" si="63">+F7+F18+F29+F40+F51+F62+F73+F84+F95+F106+F117+F128+F139+F150+F161+F172+F183+F194+F205+F216+F227+F238+F249+F260+F271+F282+F293+F304+F315+F326</f>
        <v>-68564</v>
      </c>
      <c r="G337" s="26">
        <f t="shared" ref="E337:L344" si="64">+G7+G18+G29+G40+G51+G62+G73+G84+G95+G106+G117+G128+G139+G150+G161+G172+G183+G194+G205+G216+G227+G238+G249+G260+G271+G282+G293+G304+G315+G326</f>
        <v>338218</v>
      </c>
      <c r="H337" s="26">
        <f t="shared" si="64"/>
        <v>185582</v>
      </c>
      <c r="I337" s="26">
        <f t="shared" si="64"/>
        <v>69539</v>
      </c>
      <c r="J337" s="26">
        <f t="shared" si="64"/>
        <v>88851</v>
      </c>
      <c r="K337" s="26">
        <f t="shared" si="64"/>
        <v>84605</v>
      </c>
      <c r="L337" s="26">
        <f t="shared" si="64"/>
        <v>1243504</v>
      </c>
      <c r="M337" s="37">
        <f t="shared" ref="M337:M345" si="65">SUM(E337:L337)</f>
        <v>2071615</v>
      </c>
      <c r="N337" s="26">
        <f t="shared" si="62"/>
        <v>0</v>
      </c>
      <c r="O337" s="26">
        <f t="shared" si="62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0"/>
        <v>65175</v>
      </c>
      <c r="F338" s="26">
        <f t="shared" si="63"/>
        <v>19466</v>
      </c>
      <c r="G338" s="26">
        <f t="shared" si="64"/>
        <v>107905</v>
      </c>
      <c r="H338" s="26">
        <f t="shared" si="64"/>
        <v>146109</v>
      </c>
      <c r="I338" s="26">
        <f t="shared" si="64"/>
        <v>141877</v>
      </c>
      <c r="J338" s="26">
        <f t="shared" si="64"/>
        <v>139158</v>
      </c>
      <c r="K338" s="26">
        <f t="shared" si="64"/>
        <v>139289</v>
      </c>
      <c r="L338" s="26">
        <f t="shared" si="64"/>
        <v>8640590</v>
      </c>
      <c r="M338" s="37">
        <f t="shared" si="65"/>
        <v>9399569</v>
      </c>
      <c r="N338" s="26">
        <f t="shared" si="62"/>
        <v>0</v>
      </c>
      <c r="O338" s="26">
        <f t="shared" si="62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0"/>
        <v>0</v>
      </c>
      <c r="F339" s="26">
        <f t="shared" si="63"/>
        <v>0</v>
      </c>
      <c r="G339" s="26">
        <f t="shared" si="64"/>
        <v>0</v>
      </c>
      <c r="H339" s="26">
        <f t="shared" si="64"/>
        <v>0</v>
      </c>
      <c r="I339" s="26">
        <f t="shared" si="64"/>
        <v>0</v>
      </c>
      <c r="J339" s="26">
        <f t="shared" si="64"/>
        <v>0</v>
      </c>
      <c r="K339" s="26">
        <f t="shared" si="64"/>
        <v>0</v>
      </c>
      <c r="L339" s="26">
        <f t="shared" si="64"/>
        <v>0</v>
      </c>
      <c r="M339" s="37">
        <f t="shared" si="65"/>
        <v>0</v>
      </c>
      <c r="N339" s="26">
        <f t="shared" si="62"/>
        <v>0</v>
      </c>
      <c r="O339" s="26">
        <f t="shared" si="62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0"/>
        <v>29677</v>
      </c>
      <c r="F340" s="26">
        <f t="shared" si="63"/>
        <v>35926</v>
      </c>
      <c r="G340" s="26">
        <f t="shared" si="64"/>
        <v>30070</v>
      </c>
      <c r="H340" s="26">
        <f t="shared" si="64"/>
        <v>20428</v>
      </c>
      <c r="I340" s="26">
        <f t="shared" si="64"/>
        <v>15776</v>
      </c>
      <c r="J340" s="26">
        <f t="shared" si="64"/>
        <v>13228</v>
      </c>
      <c r="K340" s="26">
        <f t="shared" si="64"/>
        <v>12705</v>
      </c>
      <c r="L340" s="26">
        <f t="shared" si="64"/>
        <v>338084</v>
      </c>
      <c r="M340" s="37">
        <f t="shared" si="65"/>
        <v>495894</v>
      </c>
      <c r="N340" s="26">
        <f t="shared" si="62"/>
        <v>0</v>
      </c>
      <c r="O340" s="26">
        <f t="shared" si="62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0"/>
        <v>2026</v>
      </c>
      <c r="F341" s="26">
        <f t="shared" si="63"/>
        <v>2018</v>
      </c>
      <c r="G341" s="26">
        <f t="shared" si="64"/>
        <v>2244</v>
      </c>
      <c r="H341" s="26">
        <f t="shared" si="64"/>
        <v>1995</v>
      </c>
      <c r="I341" s="26">
        <f t="shared" si="64"/>
        <v>1985</v>
      </c>
      <c r="J341" s="26">
        <f t="shared" si="64"/>
        <v>1983</v>
      </c>
      <c r="K341" s="26">
        <f t="shared" si="64"/>
        <v>1983</v>
      </c>
      <c r="L341" s="26">
        <f t="shared" si="64"/>
        <v>117281</v>
      </c>
      <c r="M341" s="37">
        <f t="shared" si="65"/>
        <v>131515</v>
      </c>
      <c r="N341" s="26">
        <f t="shared" si="62"/>
        <v>0</v>
      </c>
      <c r="O341" s="26">
        <f t="shared" si="62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0"/>
        <v>0</v>
      </c>
      <c r="F342" s="26">
        <f t="shared" si="63"/>
        <v>0</v>
      </c>
      <c r="G342" s="26">
        <f t="shared" si="64"/>
        <v>0</v>
      </c>
      <c r="H342" s="26">
        <f t="shared" si="64"/>
        <v>0</v>
      </c>
      <c r="I342" s="26">
        <f t="shared" si="64"/>
        <v>0</v>
      </c>
      <c r="J342" s="26">
        <f t="shared" si="64"/>
        <v>0</v>
      </c>
      <c r="K342" s="26">
        <f t="shared" si="64"/>
        <v>0</v>
      </c>
      <c r="L342" s="26">
        <f t="shared" si="64"/>
        <v>0</v>
      </c>
      <c r="M342" s="37">
        <f t="shared" si="65"/>
        <v>0</v>
      </c>
      <c r="N342" s="26">
        <f t="shared" si="62"/>
        <v>0</v>
      </c>
      <c r="O342" s="26">
        <f t="shared" si="62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0"/>
        <v>0</v>
      </c>
      <c r="F343" s="26">
        <f t="shared" si="63"/>
        <v>0</v>
      </c>
      <c r="G343" s="26">
        <f t="shared" si="64"/>
        <v>0</v>
      </c>
      <c r="H343" s="26">
        <f t="shared" si="64"/>
        <v>0</v>
      </c>
      <c r="I343" s="26">
        <f t="shared" si="64"/>
        <v>0</v>
      </c>
      <c r="J343" s="26">
        <f t="shared" si="64"/>
        <v>0</v>
      </c>
      <c r="K343" s="26">
        <f t="shared" si="64"/>
        <v>0</v>
      </c>
      <c r="L343" s="26">
        <f t="shared" si="64"/>
        <v>0</v>
      </c>
      <c r="M343" s="37">
        <f t="shared" si="65"/>
        <v>0</v>
      </c>
      <c r="N343" s="26">
        <f t="shared" si="62"/>
        <v>0</v>
      </c>
      <c r="O343" s="26">
        <f t="shared" si="62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4"/>
        <v>0</v>
      </c>
      <c r="F344" s="26">
        <f t="shared" si="63"/>
        <v>0</v>
      </c>
      <c r="G344" s="26">
        <f t="shared" si="64"/>
        <v>0</v>
      </c>
      <c r="H344" s="26">
        <f t="shared" si="64"/>
        <v>0</v>
      </c>
      <c r="I344" s="26">
        <f t="shared" si="64"/>
        <v>0</v>
      </c>
      <c r="J344" s="26">
        <f t="shared" si="64"/>
        <v>0</v>
      </c>
      <c r="K344" s="26">
        <f t="shared" si="64"/>
        <v>0</v>
      </c>
      <c r="L344" s="26">
        <f t="shared" si="64"/>
        <v>0</v>
      </c>
      <c r="M344" s="37">
        <f t="shared" si="65"/>
        <v>0</v>
      </c>
      <c r="N344" s="26">
        <f t="shared" si="62"/>
        <v>0</v>
      </c>
      <c r="O344" s="26">
        <f t="shared" si="62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226758</v>
      </c>
      <c r="F345" s="19">
        <f t="shared" ref="F345:L345" si="66">SUM(F336:F344)</f>
        <v>-11154</v>
      </c>
      <c r="G345" s="19">
        <f t="shared" si="66"/>
        <v>478437</v>
      </c>
      <c r="H345" s="19">
        <f t="shared" si="66"/>
        <v>354114</v>
      </c>
      <c r="I345" s="19">
        <f t="shared" si="66"/>
        <v>229177</v>
      </c>
      <c r="J345" s="19">
        <f t="shared" si="66"/>
        <v>243220</v>
      </c>
      <c r="K345" s="19">
        <f t="shared" si="66"/>
        <v>238582</v>
      </c>
      <c r="L345" s="19">
        <f t="shared" si="66"/>
        <v>10339459</v>
      </c>
      <c r="M345" s="19">
        <f t="shared" si="65"/>
        <v>12098593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84" zoomScale="75" workbookViewId="0">
      <selection activeCell="M99" sqref="M99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2019</v>
      </c>
      <c r="B3" s="45" t="str">
        <f>+AD!B7</f>
        <v>M02 Aug</v>
      </c>
      <c r="C3" s="45" t="str">
        <f>+AD!C7</f>
        <v>EC136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0"/>
        <v>0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23125</v>
      </c>
      <c r="F95" s="11">
        <v>10491</v>
      </c>
      <c r="G95" s="11">
        <v>36660</v>
      </c>
      <c r="H95" s="11">
        <v>7000</v>
      </c>
      <c r="I95" s="11">
        <v>5912</v>
      </c>
      <c r="J95" s="11">
        <v>1529</v>
      </c>
      <c r="K95" s="11">
        <v>45</v>
      </c>
      <c r="L95" s="11">
        <v>7154</v>
      </c>
      <c r="M95" s="10">
        <f t="shared" ref="M95:M103" si="16">SUM(E95:L95)</f>
        <v>91916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f>21479+230</f>
        <v>21709</v>
      </c>
      <c r="F96" s="11">
        <f>-40917+230</f>
        <v>-40687</v>
      </c>
      <c r="G96" s="11">
        <f>37152+230</f>
        <v>37382</v>
      </c>
      <c r="H96" s="11">
        <f>125729+558</f>
        <v>126287</v>
      </c>
      <c r="I96" s="11">
        <f>107274+555</f>
        <v>107829</v>
      </c>
      <c r="J96" s="11">
        <f>95423+552</f>
        <v>95975</v>
      </c>
      <c r="K96" s="11">
        <f>86745+554</f>
        <v>87299</v>
      </c>
      <c r="L96" s="11">
        <f>3416280+25332+8</f>
        <v>3441620</v>
      </c>
      <c r="M96" s="10">
        <f t="shared" si="16"/>
        <v>3877414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f>29266-550</f>
        <v>28716</v>
      </c>
      <c r="F98" s="11">
        <f>21680+447</f>
        <v>22127</v>
      </c>
      <c r="G98" s="11">
        <f>24087+362</f>
        <v>24449</v>
      </c>
      <c r="H98" s="11">
        <f>20260+360</f>
        <v>20620</v>
      </c>
      <c r="I98" s="11">
        <f>15307+358</f>
        <v>15665</v>
      </c>
      <c r="J98" s="11">
        <f>14364+355</f>
        <v>14719</v>
      </c>
      <c r="K98" s="11">
        <f>13940+357+7</f>
        <v>14304</v>
      </c>
      <c r="L98" s="11">
        <f>763646+22903</f>
        <v>786549</v>
      </c>
      <c r="M98" s="10">
        <f t="shared" si="16"/>
        <v>927149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73550</v>
      </c>
      <c r="F103" s="10">
        <f t="shared" si="17"/>
        <v>-8069</v>
      </c>
      <c r="G103" s="10">
        <f t="shared" si="17"/>
        <v>98491</v>
      </c>
      <c r="H103" s="10">
        <f t="shared" si="17"/>
        <v>153907</v>
      </c>
      <c r="I103" s="10">
        <f t="shared" si="17"/>
        <v>129406</v>
      </c>
      <c r="J103" s="10">
        <f t="shared" si="17"/>
        <v>112223</v>
      </c>
      <c r="K103" s="10">
        <f t="shared" si="17"/>
        <v>101648</v>
      </c>
      <c r="L103" s="10">
        <f t="shared" si="17"/>
        <v>4235323</v>
      </c>
      <c r="M103" s="10">
        <f t="shared" si="16"/>
        <v>4896479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23125</v>
      </c>
      <c r="F117" s="20">
        <f t="shared" si="22"/>
        <v>10491</v>
      </c>
      <c r="G117" s="20">
        <f t="shared" si="22"/>
        <v>36660</v>
      </c>
      <c r="H117" s="20">
        <f t="shared" si="22"/>
        <v>7000</v>
      </c>
      <c r="I117" s="20">
        <f t="shared" si="22"/>
        <v>5912</v>
      </c>
      <c r="J117" s="20">
        <f t="shared" si="22"/>
        <v>1529</v>
      </c>
      <c r="K117" s="20">
        <f t="shared" si="22"/>
        <v>45</v>
      </c>
      <c r="L117" s="20">
        <f t="shared" si="22"/>
        <v>7154</v>
      </c>
      <c r="M117" s="40">
        <f t="shared" ref="M117:M125" si="23">SUM(E117:L117)</f>
        <v>91916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21709</v>
      </c>
      <c r="F118" s="20">
        <f t="shared" si="22"/>
        <v>-40687</v>
      </c>
      <c r="G118" s="20">
        <f t="shared" si="22"/>
        <v>37382</v>
      </c>
      <c r="H118" s="20">
        <f t="shared" si="22"/>
        <v>126287</v>
      </c>
      <c r="I118" s="20">
        <f t="shared" si="22"/>
        <v>107829</v>
      </c>
      <c r="J118" s="20">
        <f t="shared" si="22"/>
        <v>95975</v>
      </c>
      <c r="K118" s="20">
        <f t="shared" si="22"/>
        <v>87299</v>
      </c>
      <c r="L118" s="20">
        <f t="shared" si="22"/>
        <v>3441620</v>
      </c>
      <c r="M118" s="40">
        <f t="shared" si="23"/>
        <v>3877414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28716</v>
      </c>
      <c r="F120" s="20">
        <f t="shared" si="22"/>
        <v>22127</v>
      </c>
      <c r="G120" s="20">
        <f t="shared" si="22"/>
        <v>24449</v>
      </c>
      <c r="H120" s="20">
        <f t="shared" si="22"/>
        <v>20620</v>
      </c>
      <c r="I120" s="20">
        <f t="shared" si="22"/>
        <v>15665</v>
      </c>
      <c r="J120" s="20">
        <f t="shared" si="22"/>
        <v>14719</v>
      </c>
      <c r="K120" s="20">
        <f t="shared" si="22"/>
        <v>14304</v>
      </c>
      <c r="L120" s="20">
        <f t="shared" si="22"/>
        <v>786549</v>
      </c>
      <c r="M120" s="40">
        <f t="shared" si="23"/>
        <v>927149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0</v>
      </c>
      <c r="F124" s="20">
        <f t="shared" si="22"/>
        <v>0</v>
      </c>
      <c r="G124" s="20">
        <f t="shared" si="22"/>
        <v>0</v>
      </c>
      <c r="H124" s="20">
        <f t="shared" si="22"/>
        <v>0</v>
      </c>
      <c r="I124" s="20">
        <f t="shared" si="22"/>
        <v>0</v>
      </c>
      <c r="J124" s="20">
        <f t="shared" si="22"/>
        <v>0</v>
      </c>
      <c r="K124" s="20">
        <f t="shared" si="22"/>
        <v>0</v>
      </c>
      <c r="L124" s="20">
        <f t="shared" si="22"/>
        <v>0</v>
      </c>
      <c r="M124" s="40">
        <f t="shared" si="23"/>
        <v>0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73550</v>
      </c>
      <c r="F125" s="40">
        <f t="shared" si="24"/>
        <v>-8069</v>
      </c>
      <c r="G125" s="40">
        <f t="shared" si="24"/>
        <v>98491</v>
      </c>
      <c r="H125" s="40">
        <f t="shared" si="24"/>
        <v>153907</v>
      </c>
      <c r="I125" s="40">
        <f t="shared" si="24"/>
        <v>129406</v>
      </c>
      <c r="J125" s="40">
        <f t="shared" si="24"/>
        <v>112223</v>
      </c>
      <c r="K125" s="40">
        <f t="shared" si="24"/>
        <v>101648</v>
      </c>
      <c r="L125" s="40">
        <f t="shared" si="24"/>
        <v>4235323</v>
      </c>
      <c r="M125" s="40">
        <f t="shared" si="23"/>
        <v>4896479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K11" sqref="K11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2019</v>
      </c>
      <c r="B3" s="45" t="str">
        <f>+AD!B7</f>
        <v>M02 Aug</v>
      </c>
      <c r="C3" s="45" t="str">
        <f>+AD!C7</f>
        <v>EC136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77036</v>
      </c>
      <c r="F7" s="11">
        <v>2537946</v>
      </c>
      <c r="G7" s="11">
        <v>29612</v>
      </c>
      <c r="H7" s="11">
        <v>14270</v>
      </c>
      <c r="I7" s="11">
        <v>12855</v>
      </c>
      <c r="J7" s="11">
        <v>11307</v>
      </c>
      <c r="K7" s="11">
        <v>13214</v>
      </c>
      <c r="L7" s="11">
        <v>417399</v>
      </c>
      <c r="M7" s="10">
        <f t="shared" ref="M7:M15" si="0">SUM(E7:L7)</f>
        <v>3113639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39443</v>
      </c>
      <c r="F8" s="11">
        <v>21941</v>
      </c>
      <c r="G8" s="11">
        <v>50323</v>
      </c>
      <c r="H8" s="11">
        <v>127139</v>
      </c>
      <c r="I8" s="11">
        <v>121978</v>
      </c>
      <c r="J8" s="11">
        <v>119663</v>
      </c>
      <c r="K8" s="11">
        <v>118954</v>
      </c>
      <c r="L8" s="11">
        <v>5973304</v>
      </c>
      <c r="M8" s="10">
        <f t="shared" si="0"/>
        <v>6572745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604255</v>
      </c>
      <c r="F10" s="11">
        <v>602378</v>
      </c>
      <c r="G10" s="11">
        <v>479117</v>
      </c>
      <c r="H10" s="11">
        <v>473242</v>
      </c>
      <c r="I10" s="11">
        <v>482248</v>
      </c>
      <c r="J10" s="11">
        <v>460946</v>
      </c>
      <c r="K10" s="11">
        <v>462015</v>
      </c>
      <c r="L10" s="11">
        <v>35384872</v>
      </c>
      <c r="M10" s="10">
        <f t="shared" si="0"/>
        <v>38949073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286</v>
      </c>
      <c r="F11" s="11">
        <v>30915</v>
      </c>
      <c r="G11" s="11">
        <v>41378</v>
      </c>
      <c r="H11" s="11">
        <v>37134</v>
      </c>
      <c r="I11" s="11">
        <v>36904</v>
      </c>
      <c r="J11" s="11">
        <v>36778</v>
      </c>
      <c r="K11" s="11">
        <v>30717</v>
      </c>
      <c r="L11" s="11">
        <v>1749050</v>
      </c>
      <c r="M11" s="10">
        <f t="shared" si="0"/>
        <v>1963162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721020</v>
      </c>
      <c r="F15" s="10">
        <f t="shared" si="1"/>
        <v>3193180</v>
      </c>
      <c r="G15" s="10">
        <f t="shared" si="1"/>
        <v>600430</v>
      </c>
      <c r="H15" s="10">
        <f t="shared" si="1"/>
        <v>651785</v>
      </c>
      <c r="I15" s="10">
        <f t="shared" si="1"/>
        <v>653985</v>
      </c>
      <c r="J15" s="10">
        <f t="shared" si="1"/>
        <v>628694</v>
      </c>
      <c r="K15" s="10">
        <f t="shared" si="1"/>
        <v>624900</v>
      </c>
      <c r="L15" s="10">
        <f t="shared" si="1"/>
        <v>43524625</v>
      </c>
      <c r="M15" s="10">
        <f t="shared" si="0"/>
        <v>50598619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/>
      <c r="B16" s="18" t="s">
        <v>480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 t="s">
        <v>424</v>
      </c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77036</v>
      </c>
      <c r="F51" s="20">
        <f t="shared" si="8"/>
        <v>2537946</v>
      </c>
      <c r="G51" s="20">
        <f t="shared" si="8"/>
        <v>29612</v>
      </c>
      <c r="H51" s="20">
        <f t="shared" si="8"/>
        <v>14270</v>
      </c>
      <c r="I51" s="20">
        <f t="shared" si="8"/>
        <v>12855</v>
      </c>
      <c r="J51" s="20">
        <f t="shared" si="8"/>
        <v>11307</v>
      </c>
      <c r="K51" s="20">
        <f t="shared" si="8"/>
        <v>13214</v>
      </c>
      <c r="L51" s="20">
        <f t="shared" si="8"/>
        <v>417399</v>
      </c>
      <c r="M51" s="40">
        <f t="shared" ref="M51:M59" si="10">SUM(E51:L51)</f>
        <v>3113639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39443</v>
      </c>
      <c r="F52" s="20">
        <f t="shared" si="8"/>
        <v>21941</v>
      </c>
      <c r="G52" s="20">
        <f t="shared" si="8"/>
        <v>50323</v>
      </c>
      <c r="H52" s="20">
        <f t="shared" si="8"/>
        <v>127139</v>
      </c>
      <c r="I52" s="20">
        <f t="shared" si="8"/>
        <v>121978</v>
      </c>
      <c r="J52" s="20">
        <f t="shared" si="8"/>
        <v>119663</v>
      </c>
      <c r="K52" s="20">
        <f t="shared" si="8"/>
        <v>118954</v>
      </c>
      <c r="L52" s="20">
        <f t="shared" si="8"/>
        <v>5973304</v>
      </c>
      <c r="M52" s="40">
        <f t="shared" si="10"/>
        <v>6572745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604255</v>
      </c>
      <c r="F54" s="20">
        <f t="shared" si="8"/>
        <v>602378</v>
      </c>
      <c r="G54" s="20">
        <f t="shared" si="8"/>
        <v>479117</v>
      </c>
      <c r="H54" s="20">
        <f t="shared" si="8"/>
        <v>473242</v>
      </c>
      <c r="I54" s="20">
        <f t="shared" si="8"/>
        <v>482248</v>
      </c>
      <c r="J54" s="20">
        <f t="shared" si="8"/>
        <v>460946</v>
      </c>
      <c r="K54" s="20">
        <f t="shared" si="8"/>
        <v>462015</v>
      </c>
      <c r="L54" s="20">
        <f t="shared" si="8"/>
        <v>35384872</v>
      </c>
      <c r="M54" s="40">
        <f t="shared" si="10"/>
        <v>38949073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286</v>
      </c>
      <c r="F55" s="20">
        <f t="shared" si="8"/>
        <v>30915</v>
      </c>
      <c r="G55" s="20">
        <f t="shared" si="8"/>
        <v>41378</v>
      </c>
      <c r="H55" s="20">
        <f t="shared" si="8"/>
        <v>37134</v>
      </c>
      <c r="I55" s="20">
        <f t="shared" si="8"/>
        <v>36904</v>
      </c>
      <c r="J55" s="20">
        <f t="shared" si="8"/>
        <v>36778</v>
      </c>
      <c r="K55" s="20">
        <f t="shared" si="8"/>
        <v>30717</v>
      </c>
      <c r="L55" s="20">
        <f t="shared" si="8"/>
        <v>1749050</v>
      </c>
      <c r="M55" s="40">
        <f t="shared" si="10"/>
        <v>1963162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0</v>
      </c>
      <c r="F58" s="20">
        <f t="shared" si="8"/>
        <v>0</v>
      </c>
      <c r="G58" s="20">
        <f t="shared" si="8"/>
        <v>0</v>
      </c>
      <c r="H58" s="20">
        <f t="shared" si="8"/>
        <v>0</v>
      </c>
      <c r="I58" s="20">
        <f t="shared" si="8"/>
        <v>0</v>
      </c>
      <c r="J58" s="20">
        <f t="shared" si="8"/>
        <v>0</v>
      </c>
      <c r="K58" s="20">
        <f t="shared" si="8"/>
        <v>0</v>
      </c>
      <c r="L58" s="20">
        <f t="shared" si="8"/>
        <v>0</v>
      </c>
      <c r="M58" s="40">
        <f t="shared" si="10"/>
        <v>0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721020</v>
      </c>
      <c r="F59" s="40">
        <f t="shared" si="11"/>
        <v>3193180</v>
      </c>
      <c r="G59" s="40">
        <f t="shared" si="11"/>
        <v>600430</v>
      </c>
      <c r="H59" s="40">
        <f t="shared" si="11"/>
        <v>651785</v>
      </c>
      <c r="I59" s="40">
        <f t="shared" si="11"/>
        <v>653985</v>
      </c>
      <c r="J59" s="40">
        <f t="shared" si="11"/>
        <v>628694</v>
      </c>
      <c r="K59" s="40">
        <f t="shared" si="11"/>
        <v>624900</v>
      </c>
      <c r="L59" s="40">
        <f t="shared" si="11"/>
        <v>43524625</v>
      </c>
      <c r="M59" s="40">
        <f t="shared" si="10"/>
        <v>50598619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81DDAB-5495-453E-8351-24E3241F4ED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91D6D1D-8A62-4DCC-A5D2-A31796977461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Lwandile Juwele</cp:lastModifiedBy>
  <cp:lastPrinted>2016-04-11T09:44:47Z</cp:lastPrinted>
  <dcterms:created xsi:type="dcterms:W3CDTF">2005-04-04T14:08:45Z</dcterms:created>
  <dcterms:modified xsi:type="dcterms:W3CDTF">2018-12-11T15:34:02Z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